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4240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Sheet1!$A$1:$AI$21</definedName>
    <definedName name="DifferenceCell">Sheet1!$R$22</definedName>
    <definedName name="EightyPercentCell">Sheet1!$AB$21</definedName>
    <definedName name="JustifiedCell">Sheet1!$AF$20</definedName>
    <definedName name="LowAmountCell">Sheet1!$R$20</definedName>
    <definedName name="rwbidtabs_3" localSheetId="0">Sheet1!$A$1:$W$19</definedName>
  </definedNames>
  <calcPr calcId="125725"/>
</workbook>
</file>

<file path=xl/calcChain.xml><?xml version="1.0" encoding="utf-8"?>
<calcChain xmlns="http://schemas.openxmlformats.org/spreadsheetml/2006/main">
  <c r="P19" i="1"/>
  <c r="Z19" s="1"/>
  <c r="P18"/>
  <c r="Z18" s="1"/>
  <c r="P17"/>
  <c r="Z17" s="1"/>
  <c r="P16"/>
  <c r="Z16" s="1"/>
  <c r="P15"/>
  <c r="Z15" s="1"/>
  <c r="P14"/>
  <c r="Z14" s="1"/>
  <c r="P13"/>
  <c r="Z13" s="1"/>
  <c r="P12"/>
  <c r="Z12" s="1"/>
  <c r="P11"/>
  <c r="Z11" s="1"/>
  <c r="P10"/>
  <c r="Z10" s="1"/>
  <c r="P9"/>
  <c r="Z9" s="1"/>
  <c r="P8"/>
  <c r="Z8" s="1"/>
  <c r="P7"/>
  <c r="Z7" s="1"/>
  <c r="P6"/>
  <c r="Z6" s="1"/>
  <c r="P5"/>
  <c r="Z5" s="1"/>
  <c r="P4"/>
  <c r="Z4" s="1"/>
  <c r="P3"/>
  <c r="Z3" s="1"/>
  <c r="P2"/>
  <c r="Z2" s="1"/>
  <c r="AG19"/>
  <c r="AI19" s="1"/>
  <c r="AG18"/>
  <c r="AH18" s="1"/>
  <c r="AG17"/>
  <c r="AI17" s="1"/>
  <c r="AG16"/>
  <c r="AH16" s="1"/>
  <c r="AG15"/>
  <c r="AI15" s="1"/>
  <c r="AG14"/>
  <c r="AH14" s="1"/>
  <c r="AG13"/>
  <c r="AI13" s="1"/>
  <c r="AG12"/>
  <c r="AH12" s="1"/>
  <c r="AG11"/>
  <c r="AI11" s="1"/>
  <c r="AG10"/>
  <c r="AH10" s="1"/>
  <c r="AG9"/>
  <c r="AI9" s="1"/>
  <c r="AG8"/>
  <c r="AH8" s="1"/>
  <c r="AG7"/>
  <c r="AI7" s="1"/>
  <c r="AG6"/>
  <c r="AH6" s="1"/>
  <c r="AG5"/>
  <c r="AI5" s="1"/>
  <c r="AG4"/>
  <c r="AH4" s="1"/>
  <c r="AG3"/>
  <c r="AI3" s="1"/>
  <c r="AG2"/>
  <c r="AI2" s="1"/>
  <c r="X19"/>
  <c r="X18"/>
  <c r="X17"/>
  <c r="X16"/>
  <c r="X15"/>
  <c r="X14"/>
  <c r="X13"/>
  <c r="X12"/>
  <c r="X11"/>
  <c r="X10"/>
  <c r="X9"/>
  <c r="X8"/>
  <c r="X7"/>
  <c r="X6"/>
  <c r="X5"/>
  <c r="X4"/>
  <c r="X3"/>
  <c r="X2"/>
  <c r="V19"/>
  <c r="V18"/>
  <c r="V17"/>
  <c r="V16"/>
  <c r="V15"/>
  <c r="V14"/>
  <c r="V13"/>
  <c r="V12"/>
  <c r="V11"/>
  <c r="V10"/>
  <c r="V9"/>
  <c r="V8"/>
  <c r="V7"/>
  <c r="V6"/>
  <c r="V5"/>
  <c r="V4"/>
  <c r="V3"/>
  <c r="V2"/>
  <c r="T19"/>
  <c r="T18"/>
  <c r="T17"/>
  <c r="T16"/>
  <c r="T15"/>
  <c r="T14"/>
  <c r="T13"/>
  <c r="T12"/>
  <c r="T11"/>
  <c r="T10"/>
  <c r="T9"/>
  <c r="T8"/>
  <c r="T7"/>
  <c r="T6"/>
  <c r="T5"/>
  <c r="T4"/>
  <c r="T3"/>
  <c r="T2"/>
  <c r="R19"/>
  <c r="R18"/>
  <c r="R17"/>
  <c r="R16"/>
  <c r="R15"/>
  <c r="R14"/>
  <c r="R13"/>
  <c r="R12"/>
  <c r="R11"/>
  <c r="R10"/>
  <c r="R9"/>
  <c r="R8"/>
  <c r="R7"/>
  <c r="R6"/>
  <c r="AA6" s="1"/>
  <c r="AB6" s="1"/>
  <c r="R5"/>
  <c r="R4"/>
  <c r="R3"/>
  <c r="R2"/>
  <c r="AA2" s="1"/>
  <c r="AB2" s="1"/>
  <c r="X20" l="1"/>
  <c r="Z20"/>
  <c r="AA4"/>
  <c r="AB4" s="1"/>
  <c r="T20"/>
  <c r="AA8"/>
  <c r="AB8" s="1"/>
  <c r="AA10"/>
  <c r="AB10" s="1"/>
  <c r="AA12"/>
  <c r="AB12" s="1"/>
  <c r="AA14"/>
  <c r="AB14" s="1"/>
  <c r="AA16"/>
  <c r="AB16" s="1"/>
  <c r="AA18"/>
  <c r="AB18" s="1"/>
  <c r="AA3"/>
  <c r="AB3" s="1"/>
  <c r="AA5"/>
  <c r="AB5" s="1"/>
  <c r="AA7"/>
  <c r="AB7" s="1"/>
  <c r="AA9"/>
  <c r="AB9" s="1"/>
  <c r="AA11"/>
  <c r="AB11" s="1"/>
  <c r="AA13"/>
  <c r="AB13" s="1"/>
  <c r="AA15"/>
  <c r="AB15" s="1"/>
  <c r="AA17"/>
  <c r="AB17" s="1"/>
  <c r="AA19"/>
  <c r="AB19" s="1"/>
  <c r="V20"/>
  <c r="AH2"/>
  <c r="AH3"/>
  <c r="AH5"/>
  <c r="AH7"/>
  <c r="AH9"/>
  <c r="AH11"/>
  <c r="AH13"/>
  <c r="AH15"/>
  <c r="AH17"/>
  <c r="AH19"/>
  <c r="R20"/>
  <c r="R22" s="1"/>
  <c r="AI4"/>
  <c r="AI6"/>
  <c r="AI10"/>
  <c r="AI12"/>
  <c r="AI14"/>
  <c r="AI16"/>
  <c r="AI18"/>
  <c r="AI8"/>
  <c r="AB20" l="1"/>
  <c r="AB21" s="1"/>
  <c r="AC2"/>
  <c r="AC19"/>
  <c r="AC18"/>
  <c r="AC17"/>
  <c r="AC16"/>
  <c r="AC15"/>
  <c r="AC14"/>
  <c r="AC13"/>
  <c r="AC12"/>
  <c r="AC11"/>
  <c r="AC10"/>
  <c r="AC9"/>
  <c r="AC8"/>
  <c r="AC7"/>
  <c r="AC6"/>
  <c r="AC5"/>
  <c r="AC4"/>
  <c r="AC3"/>
  <c r="AE3" l="1"/>
  <c r="AF3" s="1"/>
  <c r="AD3"/>
  <c r="AE5"/>
  <c r="AF5" s="1"/>
  <c r="AD5"/>
  <c r="AE7"/>
  <c r="AF7" s="1"/>
  <c r="AD7"/>
  <c r="AE9"/>
  <c r="AF9" s="1"/>
  <c r="AD9"/>
  <c r="AE11"/>
  <c r="AF11" s="1"/>
  <c r="AD11"/>
  <c r="AE13"/>
  <c r="AF13" s="1"/>
  <c r="AD13"/>
  <c r="AE15"/>
  <c r="AF15" s="1"/>
  <c r="AD15"/>
  <c r="AE17"/>
  <c r="AF17" s="1"/>
  <c r="AD17"/>
  <c r="AE19"/>
  <c r="AF19" s="1"/>
  <c r="AD19"/>
  <c r="AE2"/>
  <c r="AF2" s="1"/>
  <c r="AD2"/>
  <c r="AE4"/>
  <c r="AF4" s="1"/>
  <c r="AD4"/>
  <c r="AE6"/>
  <c r="AF6" s="1"/>
  <c r="AD6"/>
  <c r="AE8"/>
  <c r="AF8" s="1"/>
  <c r="AD8"/>
  <c r="AE10"/>
  <c r="AF10" s="1"/>
  <c r="AD10"/>
  <c r="AE12"/>
  <c r="AF12" s="1"/>
  <c r="AD12"/>
  <c r="AE14"/>
  <c r="AF14" s="1"/>
  <c r="AD14"/>
  <c r="AE16"/>
  <c r="AF16" s="1"/>
  <c r="AD16"/>
  <c r="AE18"/>
  <c r="AF18" s="1"/>
  <c r="AD18"/>
  <c r="AF20" l="1"/>
</calcChain>
</file>

<file path=xl/connections.xml><?xml version="1.0" encoding="utf-8"?>
<connections xmlns="http://schemas.openxmlformats.org/spreadsheetml/2006/main">
  <connection id="1" name="rwbidtabs" type="6" refreshedVersion="3" deleted="1" background="1" saveData="1">
    <textPr prompt="0" codePage="437" sourceFile="L:\aje\rwbidtabs.csv" comma="1">
      <textFields count="22">
        <textField type="text"/>
        <textField/>
        <textField type="YMD"/>
        <textField/>
        <textField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<sst xmlns="http://schemas.openxmlformats.org/spreadsheetml/2006/main" count="106" uniqueCount="77">
  <si>
    <t>contid</t>
  </si>
  <si>
    <t>CNDESCR</t>
  </si>
  <si>
    <t>CNDTLET</t>
  </si>
  <si>
    <t>CNPRPWRK</t>
  </si>
  <si>
    <t>CNDISTR</t>
  </si>
  <si>
    <t>ispecyr</t>
  </si>
  <si>
    <t>PCSECNUM</t>
  </si>
  <si>
    <t>iplineno</t>
  </si>
  <si>
    <t>item</t>
  </si>
  <si>
    <t>idescr</t>
  </si>
  <si>
    <t>iunits</t>
  </si>
  <si>
    <t>IQALT</t>
  </si>
  <si>
    <t>_13C552</t>
  </si>
  <si>
    <t>BTOQTY</t>
  </si>
  <si>
    <t>LF</t>
  </si>
  <si>
    <t>CY</t>
  </si>
  <si>
    <t>SY</t>
  </si>
  <si>
    <t>TON</t>
  </si>
  <si>
    <t>LS</t>
  </si>
  <si>
    <t>635.11</t>
  </si>
  <si>
    <t>Estimate Unit Price</t>
  </si>
  <si>
    <t>Estimate Extended</t>
  </si>
  <si>
    <t>Difference of Extended amounts (bid - est)</t>
  </si>
  <si>
    <t>Absolute value of difference</t>
  </si>
  <si>
    <t>Allowable difference</t>
  </si>
  <si>
    <t>Need to justify?</t>
  </si>
  <si>
    <t>Justified difference</t>
  </si>
  <si>
    <t>Absolute value of justified difference</t>
  </si>
  <si>
    <t>Bid unit price as percent of estimate unit price</t>
  </si>
  <si>
    <t>Bid unit price &gt; 125% of estimate unit price</t>
  </si>
  <si>
    <t>bid unit price &lt; 75% of estimate unit price</t>
  </si>
  <si>
    <t>203.15</t>
  </si>
  <si>
    <t>301.15</t>
  </si>
  <si>
    <t>507.15</t>
  </si>
  <si>
    <t>540.10</t>
  </si>
  <si>
    <t>541.30</t>
  </si>
  <si>
    <t>613.15</t>
  </si>
  <si>
    <t>621.15</t>
  </si>
  <si>
    <t>649.31</t>
  </si>
  <si>
    <t>649.51</t>
  </si>
  <si>
    <t>651.15</t>
  </si>
  <si>
    <t>651.25</t>
  </si>
  <si>
    <t>651.35</t>
  </si>
  <si>
    <t>653.55</t>
  </si>
  <si>
    <t>900.608</t>
  </si>
  <si>
    <t>900.640</t>
  </si>
  <si>
    <t>620.13</t>
  </si>
  <si>
    <t>Common Excavation</t>
  </si>
  <si>
    <t>Subbase Gravel</t>
  </si>
  <si>
    <t>Reinforcing Steel</t>
  </si>
  <si>
    <t>Precast Concrete</t>
  </si>
  <si>
    <t>Concrete, Class C</t>
  </si>
  <si>
    <t>Riprap, Heavy Duty</t>
  </si>
  <si>
    <t>Chain Link Fence, 8 Feet</t>
  </si>
  <si>
    <t>Plank Rail</t>
  </si>
  <si>
    <t>Mobilization/Demobilization</t>
  </si>
  <si>
    <t>Traffic Control</t>
  </si>
  <si>
    <t>Geotextile Under Stone Fill</t>
  </si>
  <si>
    <t>Geotextile for Silt Fence</t>
  </si>
  <si>
    <t>Seed</t>
  </si>
  <si>
    <t>Hay Mulch</t>
  </si>
  <si>
    <t>Topsoil</t>
  </si>
  <si>
    <t>ProjectDemarcation Fence</t>
  </si>
  <si>
    <t>Aggregate Surface Course, Sidewalk/Trail</t>
  </si>
  <si>
    <t>Direct Burial Duct vank</t>
  </si>
  <si>
    <t>Lyndon STP EH(05)18</t>
  </si>
  <si>
    <t>LB</t>
  </si>
  <si>
    <t>J. P. Sicard</t>
  </si>
  <si>
    <t>J. P. Sicard Extended</t>
  </si>
  <si>
    <t>Courtland Construction</t>
  </si>
  <si>
    <t>Courtland Construction Extended</t>
  </si>
  <si>
    <t>Winterset</t>
  </si>
  <si>
    <t>Winterset Extended</t>
  </si>
  <si>
    <t>T Buck Construction</t>
  </si>
  <si>
    <t>T Buck Construction Extended</t>
  </si>
  <si>
    <t>2.5% of estimate</t>
  </si>
  <si>
    <t>supplemental description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</si>
</sst>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14" fontId="0" fillId="0" borderId="0" xfId="0" applyNumberFormat="1"/>
    <xf numFmtId="8" fontId="0" fillId="0" borderId="0" xfId="0" applyNumberFormat="1"/>
    <xf numFmtId="8" fontId="0" fillId="2" borderId="0" xfId="0" applyNumberFormat="1" applyFill="1" applyAlignment="1">
      <alignment horizontal="right"/>
    </xf>
    <xf numFmtId="10" fontId="0" fillId="0" borderId="0" xfId="0" applyNumberFormat="1"/>
    <xf numFmtId="0" fontId="0" fillId="0" borderId="1" xfId="0" applyBorder="1"/>
    <xf numFmtId="0" fontId="0" fillId="0" borderId="2" xfId="0" applyBorder="1"/>
    <xf numFmtId="8" fontId="0" fillId="0" borderId="1" xfId="0" applyNumberFormat="1" applyBorder="1"/>
    <xf numFmtId="10" fontId="0" fillId="0" borderId="1" xfId="0" applyNumberFormat="1" applyBorder="1"/>
    <xf numFmtId="8" fontId="0" fillId="0" borderId="2" xfId="0" applyNumberFormat="1" applyBorder="1"/>
    <xf numFmtId="10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49" fontId="0" fillId="0" borderId="1" xfId="0" applyNumberFormat="1" applyBorder="1" applyAlignment="1">
      <alignment horizontal="left" indent="1"/>
    </xf>
    <xf numFmtId="49" fontId="0" fillId="0" borderId="2" xfId="0" applyNumberFormat="1" applyBorder="1" applyAlignment="1">
      <alignment horizontal="left" indent="1"/>
    </xf>
    <xf numFmtId="0" fontId="0" fillId="0" borderId="2" xfId="0" applyBorder="1" applyAlignment="1">
      <alignment horizontal="left" indent="1"/>
    </xf>
    <xf numFmtId="49" fontId="1" fillId="2" borderId="0" xfId="0" applyNumberFormat="1" applyFont="1" applyFill="1" applyAlignment="1">
      <alignment horizontal="left" wrapText="1" indent="1"/>
    </xf>
    <xf numFmtId="0" fontId="0" fillId="2" borderId="0" xfId="0" applyFill="1" applyBorder="1"/>
    <xf numFmtId="8" fontId="0" fillId="2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rwbidtabs_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83" zoomScaleNormal="83" workbookViewId="0">
      <pane ySplit="1" topLeftCell="A2" activePane="bottomLeft" state="frozenSplit"/>
      <selection pane="bottomLeft" activeCell="A2" sqref="A2:XFD27"/>
    </sheetView>
  </sheetViews>
  <sheetFormatPr defaultRowHeight="12.75"/>
  <cols>
    <col min="1" max="1" width="7.28515625" hidden="1" customWidth="1"/>
    <col min="2" max="2" width="19.7109375" hidden="1" customWidth="1"/>
    <col min="3" max="3" width="9.42578125" hidden="1" customWidth="1"/>
    <col min="4" max="4" width="11.85546875" hidden="1" customWidth="1"/>
    <col min="5" max="5" width="9.140625" hidden="1" customWidth="1"/>
    <col min="6" max="6" width="7.42578125" hidden="1" customWidth="1"/>
    <col min="7" max="7" width="11.42578125" hidden="1" customWidth="1"/>
    <col min="8" max="8" width="8.42578125" hidden="1" customWidth="1"/>
    <col min="9" max="9" width="6" customWidth="1"/>
    <col min="10" max="10" width="11.28515625" customWidth="1"/>
    <col min="11" max="11" width="28.7109375" style="16" customWidth="1"/>
    <col min="12" max="12" width="15" hidden="1" customWidth="1"/>
    <col min="13" max="13" width="6.140625" bestFit="1" customWidth="1"/>
    <col min="14" max="14" width="6.5703125" hidden="1" customWidth="1"/>
    <col min="15" max="15" width="8.28515625" hidden="1" customWidth="1"/>
    <col min="16" max="16" width="8.5703125" bestFit="1" customWidth="1"/>
    <col min="17" max="17" width="11.7109375" customWidth="1"/>
    <col min="18" max="18" width="12.140625" customWidth="1"/>
    <col min="19" max="20" width="13" customWidth="1"/>
    <col min="21" max="21" width="14.28515625" hidden="1" customWidth="1"/>
    <col min="22" max="22" width="13.5703125" hidden="1" customWidth="1"/>
    <col min="23" max="23" width="11.42578125" hidden="1" customWidth="1"/>
    <col min="24" max="25" width="12.140625" hidden="1" customWidth="1"/>
    <col min="26" max="26" width="13.5703125" hidden="1" customWidth="1"/>
    <col min="27" max="27" width="12.5703125" customWidth="1"/>
    <col min="28" max="28" width="14.7109375" customWidth="1"/>
    <col min="29" max="29" width="11.28515625" customWidth="1"/>
    <col min="30" max="30" width="12.85546875" customWidth="1"/>
    <col min="31" max="31" width="18" customWidth="1"/>
    <col min="32" max="32" width="12.85546875" customWidth="1"/>
    <col min="33" max="33" width="13.42578125" customWidth="1"/>
    <col min="34" max="34" width="12.7109375" customWidth="1"/>
    <col min="35" max="35" width="12.140625" customWidth="1"/>
    <col min="36" max="61" width="20.7109375" customWidth="1"/>
  </cols>
  <sheetData>
    <row r="1" spans="1:35" s="1" customFormat="1" ht="62.2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/>
      <c r="J1" s="22" t="s">
        <v>8</v>
      </c>
      <c r="K1" s="17" t="s">
        <v>9</v>
      </c>
      <c r="L1" s="17" t="s">
        <v>76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20</v>
      </c>
      <c r="R1" s="17" t="s">
        <v>21</v>
      </c>
      <c r="S1" s="18" t="s">
        <v>67</v>
      </c>
      <c r="T1" s="18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8" t="s">
        <v>22</v>
      </c>
      <c r="AB1" s="18" t="s">
        <v>23</v>
      </c>
      <c r="AC1" s="18" t="s">
        <v>24</v>
      </c>
      <c r="AD1" s="18" t="s">
        <v>25</v>
      </c>
      <c r="AE1" s="18" t="s">
        <v>26</v>
      </c>
      <c r="AF1" s="18" t="s">
        <v>27</v>
      </c>
      <c r="AG1" s="18" t="s">
        <v>28</v>
      </c>
      <c r="AH1" s="18" t="s">
        <v>29</v>
      </c>
      <c r="AI1" s="18" t="s">
        <v>30</v>
      </c>
    </row>
    <row r="2" spans="1:35" ht="25.5" customHeight="1">
      <c r="A2" s="3"/>
      <c r="B2" t="s">
        <v>65</v>
      </c>
      <c r="C2" s="4"/>
      <c r="F2" s="3"/>
      <c r="G2" s="3"/>
      <c r="H2" s="3"/>
      <c r="I2" s="3"/>
      <c r="J2" s="19" t="s">
        <v>31</v>
      </c>
      <c r="K2" s="14" t="s">
        <v>47</v>
      </c>
      <c r="L2" s="8"/>
      <c r="M2" s="8" t="s">
        <v>15</v>
      </c>
      <c r="N2" s="8"/>
      <c r="O2" s="8">
        <v>300</v>
      </c>
      <c r="P2" s="8">
        <f>O2</f>
        <v>300</v>
      </c>
      <c r="Q2" s="10">
        <v>20</v>
      </c>
      <c r="R2" s="10">
        <f>+Q2*P2</f>
        <v>6000</v>
      </c>
      <c r="S2" s="10">
        <v>10</v>
      </c>
      <c r="T2" s="10">
        <f>+S2*P2</f>
        <v>3000</v>
      </c>
      <c r="U2" s="10">
        <v>22.5</v>
      </c>
      <c r="V2" s="10">
        <f>+U2*P2</f>
        <v>6750</v>
      </c>
      <c r="W2" s="10">
        <v>21</v>
      </c>
      <c r="X2" s="10">
        <f>+W2*P2</f>
        <v>6300</v>
      </c>
      <c r="Y2" s="10">
        <v>14</v>
      </c>
      <c r="Z2" s="10">
        <f>+Y2*P2</f>
        <v>4200</v>
      </c>
      <c r="AA2" s="10">
        <f>T2 - R2</f>
        <v>-3000</v>
      </c>
      <c r="AB2" s="10">
        <f>ABS(AA2)</f>
        <v>3000</v>
      </c>
      <c r="AC2" s="10">
        <f t="shared" ref="AC2:AC19" si="0">DifferenceCell</f>
        <v>1996.875</v>
      </c>
      <c r="AD2" s="10" t="str">
        <f>IF(AB2&gt;AC2,"X","")</f>
        <v>X</v>
      </c>
      <c r="AE2" s="10">
        <f>IF(AB2&gt;AC2,AA2,"")</f>
        <v>-3000</v>
      </c>
      <c r="AF2" s="10">
        <f>IF(AE2&lt;&gt;"",+ABS(AE2),"")</f>
        <v>3000</v>
      </c>
      <c r="AG2" s="11">
        <f>S2 / Q2</f>
        <v>0.5</v>
      </c>
      <c r="AH2" s="10" t="str">
        <f>IF(AG2&gt;1.25,"Y","")</f>
        <v/>
      </c>
      <c r="AI2" s="10" t="str">
        <f>IF(AG2&lt;0.75,"Y","")</f>
        <v>Y</v>
      </c>
    </row>
    <row r="3" spans="1:35" ht="25.5" customHeight="1">
      <c r="A3" s="3"/>
      <c r="B3" t="s">
        <v>65</v>
      </c>
      <c r="C3" s="4"/>
      <c r="F3" s="3"/>
      <c r="G3" s="3"/>
      <c r="H3" s="3"/>
      <c r="I3" s="3"/>
      <c r="J3" s="20" t="s">
        <v>32</v>
      </c>
      <c r="K3" s="15" t="s">
        <v>48</v>
      </c>
      <c r="L3" s="9"/>
      <c r="M3" s="9" t="s">
        <v>15</v>
      </c>
      <c r="N3" s="9"/>
      <c r="O3" s="9">
        <v>220</v>
      </c>
      <c r="P3" s="9">
        <f t="shared" ref="P3:P19" si="1">O3</f>
        <v>220</v>
      </c>
      <c r="Q3" s="12">
        <v>25</v>
      </c>
      <c r="R3" s="12">
        <f t="shared" ref="R3:R19" si="2">+Q3*P3</f>
        <v>5500</v>
      </c>
      <c r="S3" s="12">
        <v>40</v>
      </c>
      <c r="T3" s="12">
        <f t="shared" ref="T3:T19" si="3">+S3*P3</f>
        <v>8800</v>
      </c>
      <c r="U3" s="12">
        <v>56</v>
      </c>
      <c r="V3" s="12">
        <f t="shared" ref="V3:V19" si="4">+U3*P3</f>
        <v>12320</v>
      </c>
      <c r="W3" s="12">
        <v>42</v>
      </c>
      <c r="X3" s="12">
        <f t="shared" ref="X3:X19" si="5">+W3*P3</f>
        <v>9240</v>
      </c>
      <c r="Y3" s="12">
        <v>36</v>
      </c>
      <c r="Z3" s="12">
        <f t="shared" ref="Z3:Z19" si="6">+Y3*P3</f>
        <v>7920</v>
      </c>
      <c r="AA3" s="12">
        <f t="shared" ref="AA3:AA19" si="7">T3 - R3</f>
        <v>3300</v>
      </c>
      <c r="AB3" s="12">
        <f t="shared" ref="AB3:AB19" si="8">ABS(AA3)</f>
        <v>3300</v>
      </c>
      <c r="AC3" s="12">
        <f t="shared" si="0"/>
        <v>1996.875</v>
      </c>
      <c r="AD3" s="12" t="str">
        <f t="shared" ref="AD3:AD19" si="9">IF(AB3&gt;AC3,"X","")</f>
        <v>X</v>
      </c>
      <c r="AE3" s="12">
        <f t="shared" ref="AE3:AE19" si="10">IF(AB3&gt;AC3,AA3,"")</f>
        <v>3300</v>
      </c>
      <c r="AF3" s="12">
        <f t="shared" ref="AF3:AF19" si="11">IF(AE3&lt;&gt;"",+ABS(AE3),"")</f>
        <v>3300</v>
      </c>
      <c r="AG3" s="13">
        <f t="shared" ref="AG3:AG19" si="12">S3 / Q3</f>
        <v>1.6</v>
      </c>
      <c r="AH3" s="12" t="str">
        <f t="shared" ref="AH3:AH19" si="13">IF(AG3&gt;1.25,"Y","")</f>
        <v>Y</v>
      </c>
      <c r="AI3" s="12" t="str">
        <f t="shared" ref="AI3:AI19" si="14">IF(AG3&lt;0.75,"Y","")</f>
        <v/>
      </c>
    </row>
    <row r="4" spans="1:35" ht="25.5" customHeight="1">
      <c r="A4" s="3"/>
      <c r="B4" t="s">
        <v>65</v>
      </c>
      <c r="C4" s="4"/>
      <c r="F4" s="3"/>
      <c r="G4" s="3"/>
      <c r="H4" s="3"/>
      <c r="I4" s="3"/>
      <c r="J4" s="20" t="s">
        <v>33</v>
      </c>
      <c r="K4" s="9" t="s">
        <v>49</v>
      </c>
      <c r="L4" s="9"/>
      <c r="M4" s="9" t="s">
        <v>66</v>
      </c>
      <c r="N4" s="9"/>
      <c r="O4" s="9">
        <v>1775</v>
      </c>
      <c r="P4" s="9">
        <f t="shared" si="1"/>
        <v>1775</v>
      </c>
      <c r="Q4" s="12">
        <v>2</v>
      </c>
      <c r="R4" s="12">
        <f t="shared" si="2"/>
        <v>3550</v>
      </c>
      <c r="S4" s="12">
        <v>3</v>
      </c>
      <c r="T4" s="12">
        <f t="shared" si="3"/>
        <v>5325</v>
      </c>
      <c r="U4" s="12">
        <v>1</v>
      </c>
      <c r="V4" s="12">
        <f t="shared" si="4"/>
        <v>1775</v>
      </c>
      <c r="W4" s="12">
        <v>2.4</v>
      </c>
      <c r="X4" s="12">
        <f t="shared" si="5"/>
        <v>4260</v>
      </c>
      <c r="Y4" s="12">
        <v>2</v>
      </c>
      <c r="Z4" s="12">
        <f t="shared" si="6"/>
        <v>3550</v>
      </c>
      <c r="AA4" s="12">
        <f t="shared" si="7"/>
        <v>1775</v>
      </c>
      <c r="AB4" s="12">
        <f t="shared" si="8"/>
        <v>1775</v>
      </c>
      <c r="AC4" s="12">
        <f t="shared" si="0"/>
        <v>1996.875</v>
      </c>
      <c r="AD4" s="12" t="str">
        <f t="shared" si="9"/>
        <v/>
      </c>
      <c r="AE4" s="12" t="str">
        <f t="shared" si="10"/>
        <v/>
      </c>
      <c r="AF4" s="12" t="str">
        <f t="shared" si="11"/>
        <v/>
      </c>
      <c r="AG4" s="13">
        <f t="shared" si="12"/>
        <v>1.5</v>
      </c>
      <c r="AH4" s="12" t="str">
        <f t="shared" si="13"/>
        <v>Y</v>
      </c>
      <c r="AI4" s="12" t="str">
        <f t="shared" si="14"/>
        <v/>
      </c>
    </row>
    <row r="5" spans="1:35" ht="25.5" customHeight="1">
      <c r="A5" s="3"/>
      <c r="B5" t="s">
        <v>65</v>
      </c>
      <c r="C5" s="4"/>
      <c r="F5" s="3"/>
      <c r="G5" s="3"/>
      <c r="H5" s="3"/>
      <c r="I5" s="3"/>
      <c r="J5" s="20" t="s">
        <v>34</v>
      </c>
      <c r="K5" s="15" t="s">
        <v>50</v>
      </c>
      <c r="L5" s="9"/>
      <c r="M5" s="9" t="s">
        <v>18</v>
      </c>
      <c r="N5" s="9"/>
      <c r="O5" s="9">
        <v>1</v>
      </c>
      <c r="P5" s="9">
        <f t="shared" si="1"/>
        <v>1</v>
      </c>
      <c r="Q5" s="12">
        <v>500</v>
      </c>
      <c r="R5" s="12">
        <f t="shared" si="2"/>
        <v>500</v>
      </c>
      <c r="S5" s="12">
        <v>4100</v>
      </c>
      <c r="T5" s="12">
        <f t="shared" si="3"/>
        <v>4100</v>
      </c>
      <c r="U5" s="12">
        <v>1955</v>
      </c>
      <c r="V5" s="12">
        <f t="shared" si="4"/>
        <v>1955</v>
      </c>
      <c r="W5" s="12">
        <v>1200</v>
      </c>
      <c r="X5" s="12">
        <f t="shared" si="5"/>
        <v>1200</v>
      </c>
      <c r="Y5" s="12">
        <v>5553</v>
      </c>
      <c r="Z5" s="12">
        <f t="shared" si="6"/>
        <v>5553</v>
      </c>
      <c r="AA5" s="12">
        <f t="shared" si="7"/>
        <v>3600</v>
      </c>
      <c r="AB5" s="12">
        <f t="shared" si="8"/>
        <v>3600</v>
      </c>
      <c r="AC5" s="12">
        <f t="shared" si="0"/>
        <v>1996.875</v>
      </c>
      <c r="AD5" s="12" t="str">
        <f t="shared" si="9"/>
        <v>X</v>
      </c>
      <c r="AE5" s="12">
        <f t="shared" si="10"/>
        <v>3600</v>
      </c>
      <c r="AF5" s="12">
        <f t="shared" si="11"/>
        <v>3600</v>
      </c>
      <c r="AG5" s="13">
        <f t="shared" si="12"/>
        <v>8.1999999999999993</v>
      </c>
      <c r="AH5" s="12" t="str">
        <f t="shared" si="13"/>
        <v>Y</v>
      </c>
      <c r="AI5" s="12" t="str">
        <f t="shared" si="14"/>
        <v/>
      </c>
    </row>
    <row r="6" spans="1:35" ht="25.5" customHeight="1">
      <c r="A6" s="3"/>
      <c r="B6" t="s">
        <v>65</v>
      </c>
      <c r="C6" s="4"/>
      <c r="F6" s="3"/>
      <c r="G6" s="3"/>
      <c r="H6" s="3"/>
      <c r="I6" s="3"/>
      <c r="J6" s="20" t="s">
        <v>35</v>
      </c>
      <c r="K6" s="15" t="s">
        <v>51</v>
      </c>
      <c r="L6" s="9"/>
      <c r="M6" s="9" t="s">
        <v>15</v>
      </c>
      <c r="N6" s="9"/>
      <c r="O6" s="9">
        <v>15</v>
      </c>
      <c r="P6" s="9">
        <f t="shared" si="1"/>
        <v>15</v>
      </c>
      <c r="Q6" s="12">
        <v>550</v>
      </c>
      <c r="R6" s="12">
        <f t="shared" si="2"/>
        <v>8250</v>
      </c>
      <c r="S6" s="12">
        <v>1000</v>
      </c>
      <c r="T6" s="12">
        <f t="shared" si="3"/>
        <v>15000</v>
      </c>
      <c r="U6" s="12">
        <v>632</v>
      </c>
      <c r="V6" s="12">
        <f t="shared" si="4"/>
        <v>9480</v>
      </c>
      <c r="W6" s="12">
        <v>1000</v>
      </c>
      <c r="X6" s="12">
        <f t="shared" si="5"/>
        <v>15000</v>
      </c>
      <c r="Y6" s="12">
        <v>1200</v>
      </c>
      <c r="Z6" s="12">
        <f t="shared" si="6"/>
        <v>18000</v>
      </c>
      <c r="AA6" s="12">
        <f t="shared" si="7"/>
        <v>6750</v>
      </c>
      <c r="AB6" s="12">
        <f t="shared" si="8"/>
        <v>6750</v>
      </c>
      <c r="AC6" s="12">
        <f t="shared" si="0"/>
        <v>1996.875</v>
      </c>
      <c r="AD6" s="12" t="str">
        <f t="shared" si="9"/>
        <v>X</v>
      </c>
      <c r="AE6" s="12">
        <f t="shared" si="10"/>
        <v>6750</v>
      </c>
      <c r="AF6" s="12">
        <f t="shared" si="11"/>
        <v>6750</v>
      </c>
      <c r="AG6" s="13">
        <f t="shared" si="12"/>
        <v>1.8181818181818181</v>
      </c>
      <c r="AH6" s="12" t="str">
        <f t="shared" si="13"/>
        <v>Y</v>
      </c>
      <c r="AI6" s="12" t="str">
        <f t="shared" si="14"/>
        <v/>
      </c>
    </row>
    <row r="7" spans="1:35" ht="25.5" customHeight="1">
      <c r="A7" s="3"/>
      <c r="B7" t="s">
        <v>65</v>
      </c>
      <c r="C7" s="4"/>
      <c r="F7" s="3"/>
      <c r="G7" s="3"/>
      <c r="H7" s="3"/>
      <c r="I7" s="3"/>
      <c r="J7" s="20" t="s">
        <v>36</v>
      </c>
      <c r="K7" s="9" t="s">
        <v>52</v>
      </c>
      <c r="L7" s="9"/>
      <c r="M7" s="9" t="s">
        <v>15</v>
      </c>
      <c r="N7" s="9"/>
      <c r="O7" s="9">
        <v>30</v>
      </c>
      <c r="P7" s="9">
        <f t="shared" si="1"/>
        <v>30</v>
      </c>
      <c r="Q7" s="12">
        <v>100</v>
      </c>
      <c r="R7" s="12">
        <f t="shared" si="2"/>
        <v>3000</v>
      </c>
      <c r="S7" s="12">
        <v>75</v>
      </c>
      <c r="T7" s="12">
        <f t="shared" si="3"/>
        <v>2250</v>
      </c>
      <c r="U7" s="12">
        <v>151</v>
      </c>
      <c r="V7" s="12">
        <f t="shared" si="4"/>
        <v>4530</v>
      </c>
      <c r="W7" s="12">
        <v>75</v>
      </c>
      <c r="X7" s="12">
        <f t="shared" si="5"/>
        <v>2250</v>
      </c>
      <c r="Y7" s="12">
        <v>75</v>
      </c>
      <c r="Z7" s="12">
        <f t="shared" si="6"/>
        <v>2250</v>
      </c>
      <c r="AA7" s="12">
        <f t="shared" si="7"/>
        <v>-750</v>
      </c>
      <c r="AB7" s="12">
        <f t="shared" si="8"/>
        <v>750</v>
      </c>
      <c r="AC7" s="12">
        <f t="shared" si="0"/>
        <v>1996.875</v>
      </c>
      <c r="AD7" s="12" t="str">
        <f t="shared" si="9"/>
        <v/>
      </c>
      <c r="AE7" s="12" t="str">
        <f t="shared" si="10"/>
        <v/>
      </c>
      <c r="AF7" s="12" t="str">
        <f t="shared" si="11"/>
        <v/>
      </c>
      <c r="AG7" s="13">
        <f t="shared" si="12"/>
        <v>0.75</v>
      </c>
      <c r="AH7" s="12" t="str">
        <f t="shared" si="13"/>
        <v/>
      </c>
      <c r="AI7" s="12" t="str">
        <f t="shared" si="14"/>
        <v/>
      </c>
    </row>
    <row r="8" spans="1:35" ht="25.5" customHeight="1">
      <c r="A8" s="3"/>
      <c r="B8" t="s">
        <v>65</v>
      </c>
      <c r="C8" s="4"/>
      <c r="F8" s="3"/>
      <c r="G8" s="3"/>
      <c r="H8" s="3"/>
      <c r="I8" s="3"/>
      <c r="J8" s="20" t="s">
        <v>46</v>
      </c>
      <c r="K8" s="15" t="s">
        <v>53</v>
      </c>
      <c r="L8" s="9"/>
      <c r="M8" s="9" t="s">
        <v>14</v>
      </c>
      <c r="N8" s="9"/>
      <c r="O8" s="9">
        <v>200</v>
      </c>
      <c r="P8" s="9">
        <f t="shared" si="1"/>
        <v>200</v>
      </c>
      <c r="Q8" s="12">
        <v>50</v>
      </c>
      <c r="R8" s="12">
        <f t="shared" si="2"/>
        <v>10000</v>
      </c>
      <c r="S8" s="12">
        <v>61</v>
      </c>
      <c r="T8" s="12">
        <f t="shared" si="3"/>
        <v>12200</v>
      </c>
      <c r="U8" s="12">
        <v>65</v>
      </c>
      <c r="V8" s="12">
        <f t="shared" si="4"/>
        <v>13000</v>
      </c>
      <c r="W8" s="12">
        <v>58</v>
      </c>
      <c r="X8" s="12">
        <f t="shared" si="5"/>
        <v>11600</v>
      </c>
      <c r="Y8" s="12">
        <v>15</v>
      </c>
      <c r="Z8" s="12">
        <f t="shared" si="6"/>
        <v>3000</v>
      </c>
      <c r="AA8" s="12">
        <f t="shared" si="7"/>
        <v>2200</v>
      </c>
      <c r="AB8" s="12">
        <f t="shared" si="8"/>
        <v>2200</v>
      </c>
      <c r="AC8" s="12">
        <f t="shared" si="0"/>
        <v>1996.875</v>
      </c>
      <c r="AD8" s="12" t="str">
        <f t="shared" si="9"/>
        <v>X</v>
      </c>
      <c r="AE8" s="12">
        <f t="shared" si="10"/>
        <v>2200</v>
      </c>
      <c r="AF8" s="12">
        <f t="shared" si="11"/>
        <v>2200</v>
      </c>
      <c r="AG8" s="13">
        <f t="shared" si="12"/>
        <v>1.22</v>
      </c>
      <c r="AH8" s="12" t="str">
        <f t="shared" si="13"/>
        <v/>
      </c>
      <c r="AI8" s="12" t="str">
        <f t="shared" si="14"/>
        <v/>
      </c>
    </row>
    <row r="9" spans="1:35" ht="25.5" customHeight="1">
      <c r="A9" s="3"/>
      <c r="B9" t="s">
        <v>65</v>
      </c>
      <c r="C9" s="4"/>
      <c r="F9" s="3"/>
      <c r="G9" s="3"/>
      <c r="H9" s="3"/>
      <c r="I9" s="3"/>
      <c r="J9" s="20" t="s">
        <v>37</v>
      </c>
      <c r="K9" s="15" t="s">
        <v>54</v>
      </c>
      <c r="L9" s="9"/>
      <c r="M9" s="9" t="s">
        <v>14</v>
      </c>
      <c r="N9" s="9"/>
      <c r="O9" s="9">
        <v>32</v>
      </c>
      <c r="P9" s="9">
        <f t="shared" si="1"/>
        <v>32</v>
      </c>
      <c r="Q9" s="12">
        <v>50</v>
      </c>
      <c r="R9" s="12">
        <f t="shared" si="2"/>
        <v>1600</v>
      </c>
      <c r="S9" s="12">
        <v>120</v>
      </c>
      <c r="T9" s="12">
        <f t="shared" si="3"/>
        <v>3840</v>
      </c>
      <c r="U9" s="12">
        <v>134</v>
      </c>
      <c r="V9" s="12">
        <f t="shared" si="4"/>
        <v>4288</v>
      </c>
      <c r="W9" s="12">
        <v>120</v>
      </c>
      <c r="X9" s="12">
        <f t="shared" si="5"/>
        <v>3840</v>
      </c>
      <c r="Y9" s="12">
        <v>150</v>
      </c>
      <c r="Z9" s="12">
        <f t="shared" si="6"/>
        <v>4800</v>
      </c>
      <c r="AA9" s="12">
        <f t="shared" si="7"/>
        <v>2240</v>
      </c>
      <c r="AB9" s="12">
        <f t="shared" si="8"/>
        <v>2240</v>
      </c>
      <c r="AC9" s="12">
        <f t="shared" si="0"/>
        <v>1996.875</v>
      </c>
      <c r="AD9" s="12" t="str">
        <f t="shared" si="9"/>
        <v>X</v>
      </c>
      <c r="AE9" s="12">
        <f t="shared" si="10"/>
        <v>2240</v>
      </c>
      <c r="AF9" s="12">
        <f t="shared" si="11"/>
        <v>2240</v>
      </c>
      <c r="AG9" s="13">
        <f t="shared" si="12"/>
        <v>2.4</v>
      </c>
      <c r="AH9" s="12" t="str">
        <f t="shared" si="13"/>
        <v>Y</v>
      </c>
      <c r="AI9" s="12" t="str">
        <f t="shared" si="14"/>
        <v/>
      </c>
    </row>
    <row r="10" spans="1:35" ht="25.5" customHeight="1">
      <c r="A10" s="3"/>
      <c r="B10" t="s">
        <v>65</v>
      </c>
      <c r="C10" s="4"/>
      <c r="F10" s="3"/>
      <c r="G10" s="3"/>
      <c r="H10" s="3"/>
      <c r="I10" s="3"/>
      <c r="J10" s="20" t="s">
        <v>19</v>
      </c>
      <c r="K10" s="9" t="s">
        <v>55</v>
      </c>
      <c r="L10" s="9"/>
      <c r="M10" s="9" t="s">
        <v>18</v>
      </c>
      <c r="N10" s="9"/>
      <c r="O10" s="9">
        <v>1</v>
      </c>
      <c r="P10" s="9">
        <f t="shared" si="1"/>
        <v>1</v>
      </c>
      <c r="Q10" s="12">
        <v>7000</v>
      </c>
      <c r="R10" s="12">
        <f t="shared" si="2"/>
        <v>7000</v>
      </c>
      <c r="S10" s="12">
        <v>6000</v>
      </c>
      <c r="T10" s="12">
        <f t="shared" si="3"/>
        <v>6000</v>
      </c>
      <c r="U10" s="12">
        <v>4382</v>
      </c>
      <c r="V10" s="12">
        <f t="shared" si="4"/>
        <v>4382</v>
      </c>
      <c r="W10" s="12">
        <v>10000</v>
      </c>
      <c r="X10" s="12">
        <f t="shared" si="5"/>
        <v>10000</v>
      </c>
      <c r="Y10" s="12">
        <v>24538</v>
      </c>
      <c r="Z10" s="12">
        <f t="shared" si="6"/>
        <v>24538</v>
      </c>
      <c r="AA10" s="12">
        <f t="shared" si="7"/>
        <v>-1000</v>
      </c>
      <c r="AB10" s="12">
        <f t="shared" si="8"/>
        <v>1000</v>
      </c>
      <c r="AC10" s="12">
        <f t="shared" si="0"/>
        <v>1996.875</v>
      </c>
      <c r="AD10" s="12" t="str">
        <f t="shared" si="9"/>
        <v/>
      </c>
      <c r="AE10" s="12" t="str">
        <f t="shared" si="10"/>
        <v/>
      </c>
      <c r="AF10" s="12" t="str">
        <f t="shared" si="11"/>
        <v/>
      </c>
      <c r="AG10" s="13">
        <f t="shared" si="12"/>
        <v>0.8571428571428571</v>
      </c>
      <c r="AH10" s="12" t="str">
        <f t="shared" si="13"/>
        <v/>
      </c>
      <c r="AI10" s="12" t="str">
        <f t="shared" si="14"/>
        <v/>
      </c>
    </row>
    <row r="11" spans="1:35" ht="25.5" customHeight="1">
      <c r="A11" s="3"/>
      <c r="B11" t="s">
        <v>65</v>
      </c>
      <c r="C11" s="4"/>
      <c r="F11" s="3"/>
      <c r="G11" s="3"/>
      <c r="H11" s="3"/>
      <c r="I11" s="3"/>
      <c r="J11" s="21">
        <v>641.1</v>
      </c>
      <c r="K11" s="9" t="s">
        <v>56</v>
      </c>
      <c r="L11" s="9"/>
      <c r="M11" s="9" t="s">
        <v>18</v>
      </c>
      <c r="N11" s="9"/>
      <c r="O11" s="9">
        <v>1</v>
      </c>
      <c r="P11" s="9">
        <f t="shared" si="1"/>
        <v>1</v>
      </c>
      <c r="Q11" s="12">
        <v>3000</v>
      </c>
      <c r="R11" s="12">
        <f t="shared" si="2"/>
        <v>3000</v>
      </c>
      <c r="S11" s="12">
        <v>2500</v>
      </c>
      <c r="T11" s="12">
        <f t="shared" si="3"/>
        <v>2500</v>
      </c>
      <c r="U11" s="12">
        <v>2463</v>
      </c>
      <c r="V11" s="12">
        <f t="shared" si="4"/>
        <v>2463</v>
      </c>
      <c r="W11" s="12">
        <v>3600</v>
      </c>
      <c r="X11" s="12">
        <f t="shared" si="5"/>
        <v>3600</v>
      </c>
      <c r="Y11" s="12">
        <v>2750</v>
      </c>
      <c r="Z11" s="12">
        <f t="shared" si="6"/>
        <v>2750</v>
      </c>
      <c r="AA11" s="12">
        <f t="shared" si="7"/>
        <v>-500</v>
      </c>
      <c r="AB11" s="12">
        <f t="shared" si="8"/>
        <v>500</v>
      </c>
      <c r="AC11" s="12">
        <f t="shared" si="0"/>
        <v>1996.875</v>
      </c>
      <c r="AD11" s="12" t="str">
        <f t="shared" si="9"/>
        <v/>
      </c>
      <c r="AE11" s="12" t="str">
        <f t="shared" si="10"/>
        <v/>
      </c>
      <c r="AF11" s="12" t="str">
        <f t="shared" si="11"/>
        <v/>
      </c>
      <c r="AG11" s="13">
        <f t="shared" si="12"/>
        <v>0.83333333333333337</v>
      </c>
      <c r="AH11" s="12" t="str">
        <f t="shared" si="13"/>
        <v/>
      </c>
      <c r="AI11" s="12" t="str">
        <f t="shared" si="14"/>
        <v/>
      </c>
    </row>
    <row r="12" spans="1:35" ht="25.5" customHeight="1">
      <c r="A12" s="3"/>
      <c r="B12" t="s">
        <v>65</v>
      </c>
      <c r="C12" s="4"/>
      <c r="F12" s="3"/>
      <c r="G12" s="3"/>
      <c r="H12" s="3"/>
      <c r="I12" s="3"/>
      <c r="J12" s="20" t="s">
        <v>38</v>
      </c>
      <c r="K12" s="9" t="s">
        <v>57</v>
      </c>
      <c r="L12" s="9"/>
      <c r="M12" s="9" t="s">
        <v>16</v>
      </c>
      <c r="N12" s="9"/>
      <c r="O12" s="9">
        <v>120</v>
      </c>
      <c r="P12" s="9">
        <f t="shared" si="1"/>
        <v>120</v>
      </c>
      <c r="Q12" s="12">
        <v>10</v>
      </c>
      <c r="R12" s="12">
        <f t="shared" si="2"/>
        <v>1200</v>
      </c>
      <c r="S12" s="12">
        <v>3</v>
      </c>
      <c r="T12" s="12">
        <f t="shared" si="3"/>
        <v>360</v>
      </c>
      <c r="U12" s="12">
        <v>2.8</v>
      </c>
      <c r="V12" s="12">
        <f t="shared" si="4"/>
        <v>336</v>
      </c>
      <c r="W12" s="12">
        <v>4</v>
      </c>
      <c r="X12" s="12">
        <f t="shared" si="5"/>
        <v>480</v>
      </c>
      <c r="Y12" s="12">
        <v>3</v>
      </c>
      <c r="Z12" s="12">
        <f t="shared" si="6"/>
        <v>360</v>
      </c>
      <c r="AA12" s="12">
        <f t="shared" si="7"/>
        <v>-840</v>
      </c>
      <c r="AB12" s="12">
        <f t="shared" si="8"/>
        <v>840</v>
      </c>
      <c r="AC12" s="12">
        <f t="shared" si="0"/>
        <v>1996.875</v>
      </c>
      <c r="AD12" s="12" t="str">
        <f t="shared" si="9"/>
        <v/>
      </c>
      <c r="AE12" s="12" t="str">
        <f t="shared" si="10"/>
        <v/>
      </c>
      <c r="AF12" s="12" t="str">
        <f t="shared" si="11"/>
        <v/>
      </c>
      <c r="AG12" s="13">
        <f t="shared" si="12"/>
        <v>0.3</v>
      </c>
      <c r="AH12" s="12" t="str">
        <f t="shared" si="13"/>
        <v/>
      </c>
      <c r="AI12" s="12" t="str">
        <f t="shared" si="14"/>
        <v>Y</v>
      </c>
    </row>
    <row r="13" spans="1:35" ht="25.5" customHeight="1">
      <c r="A13" s="3"/>
      <c r="B13" t="s">
        <v>65</v>
      </c>
      <c r="C13" s="4"/>
      <c r="F13" s="3"/>
      <c r="G13" s="3"/>
      <c r="H13" s="3"/>
      <c r="I13" s="3"/>
      <c r="J13" s="20" t="s">
        <v>39</v>
      </c>
      <c r="K13" s="15" t="s">
        <v>58</v>
      </c>
      <c r="L13" s="9"/>
      <c r="M13" s="9" t="s">
        <v>16</v>
      </c>
      <c r="N13" s="9"/>
      <c r="O13" s="9">
        <v>50</v>
      </c>
      <c r="P13" s="9">
        <f t="shared" si="1"/>
        <v>50</v>
      </c>
      <c r="Q13" s="12">
        <v>50</v>
      </c>
      <c r="R13" s="12">
        <f t="shared" si="2"/>
        <v>2500</v>
      </c>
      <c r="S13" s="12">
        <v>5</v>
      </c>
      <c r="T13" s="12">
        <f t="shared" si="3"/>
        <v>250</v>
      </c>
      <c r="U13" s="12">
        <v>7.5</v>
      </c>
      <c r="V13" s="12">
        <f t="shared" si="4"/>
        <v>375</v>
      </c>
      <c r="W13" s="12">
        <v>10</v>
      </c>
      <c r="X13" s="12">
        <f t="shared" si="5"/>
        <v>500</v>
      </c>
      <c r="Y13" s="12">
        <v>5</v>
      </c>
      <c r="Z13" s="12">
        <f t="shared" si="6"/>
        <v>250</v>
      </c>
      <c r="AA13" s="12">
        <f t="shared" si="7"/>
        <v>-2250</v>
      </c>
      <c r="AB13" s="12">
        <f t="shared" si="8"/>
        <v>2250</v>
      </c>
      <c r="AC13" s="12">
        <f t="shared" si="0"/>
        <v>1996.875</v>
      </c>
      <c r="AD13" s="12" t="str">
        <f t="shared" si="9"/>
        <v>X</v>
      </c>
      <c r="AE13" s="12">
        <f t="shared" si="10"/>
        <v>-2250</v>
      </c>
      <c r="AF13" s="12">
        <f t="shared" si="11"/>
        <v>2250</v>
      </c>
      <c r="AG13" s="13">
        <f t="shared" si="12"/>
        <v>0.1</v>
      </c>
      <c r="AH13" s="12" t="str">
        <f t="shared" si="13"/>
        <v/>
      </c>
      <c r="AI13" s="12" t="str">
        <f t="shared" si="14"/>
        <v>Y</v>
      </c>
    </row>
    <row r="14" spans="1:35" ht="25.5" customHeight="1">
      <c r="A14" s="3"/>
      <c r="B14" t="s">
        <v>65</v>
      </c>
      <c r="C14" s="4"/>
      <c r="F14" s="3"/>
      <c r="G14" s="3"/>
      <c r="H14" s="3"/>
      <c r="I14" s="3"/>
      <c r="J14" s="20" t="s">
        <v>40</v>
      </c>
      <c r="K14" s="9" t="s">
        <v>59</v>
      </c>
      <c r="L14" s="9"/>
      <c r="M14" s="9" t="s">
        <v>66</v>
      </c>
      <c r="N14" s="9"/>
      <c r="O14" s="9">
        <v>50</v>
      </c>
      <c r="P14" s="9">
        <f t="shared" si="1"/>
        <v>50</v>
      </c>
      <c r="Q14" s="12">
        <v>40</v>
      </c>
      <c r="R14" s="12">
        <f t="shared" si="2"/>
        <v>2000</v>
      </c>
      <c r="S14" s="12">
        <v>10</v>
      </c>
      <c r="T14" s="12">
        <f t="shared" si="3"/>
        <v>500</v>
      </c>
      <c r="U14" s="12">
        <v>8.9</v>
      </c>
      <c r="V14" s="12">
        <f t="shared" si="4"/>
        <v>445</v>
      </c>
      <c r="W14" s="12">
        <v>15</v>
      </c>
      <c r="X14" s="12">
        <f t="shared" si="5"/>
        <v>750</v>
      </c>
      <c r="Y14" s="12">
        <v>15</v>
      </c>
      <c r="Z14" s="12">
        <f t="shared" si="6"/>
        <v>750</v>
      </c>
      <c r="AA14" s="12">
        <f t="shared" si="7"/>
        <v>-1500</v>
      </c>
      <c r="AB14" s="12">
        <f t="shared" si="8"/>
        <v>1500</v>
      </c>
      <c r="AC14" s="12">
        <f t="shared" si="0"/>
        <v>1996.875</v>
      </c>
      <c r="AD14" s="12" t="str">
        <f t="shared" si="9"/>
        <v/>
      </c>
      <c r="AE14" s="12" t="str">
        <f t="shared" si="10"/>
        <v/>
      </c>
      <c r="AF14" s="12" t="str">
        <f t="shared" si="11"/>
        <v/>
      </c>
      <c r="AG14" s="13">
        <f t="shared" si="12"/>
        <v>0.25</v>
      </c>
      <c r="AH14" s="12" t="str">
        <f t="shared" si="13"/>
        <v/>
      </c>
      <c r="AI14" s="12" t="str">
        <f t="shared" si="14"/>
        <v>Y</v>
      </c>
    </row>
    <row r="15" spans="1:35" ht="25.5" customHeight="1">
      <c r="A15" s="3"/>
      <c r="B15" t="s">
        <v>65</v>
      </c>
      <c r="C15" s="4"/>
      <c r="F15" s="3"/>
      <c r="G15" s="3"/>
      <c r="H15" s="3"/>
      <c r="I15" s="3"/>
      <c r="J15" s="20" t="s">
        <v>41</v>
      </c>
      <c r="K15" s="9" t="s">
        <v>60</v>
      </c>
      <c r="L15" s="9"/>
      <c r="M15" s="9" t="s">
        <v>17</v>
      </c>
      <c r="N15" s="9"/>
      <c r="O15" s="9">
        <v>0.25</v>
      </c>
      <c r="P15" s="9">
        <f t="shared" si="1"/>
        <v>0.25</v>
      </c>
      <c r="Q15" s="12">
        <v>1000</v>
      </c>
      <c r="R15" s="12">
        <f t="shared" si="2"/>
        <v>250</v>
      </c>
      <c r="S15" s="12">
        <v>1000</v>
      </c>
      <c r="T15" s="12">
        <f t="shared" si="3"/>
        <v>250</v>
      </c>
      <c r="U15" s="12">
        <v>928</v>
      </c>
      <c r="V15" s="12">
        <f t="shared" si="4"/>
        <v>232</v>
      </c>
      <c r="W15" s="12">
        <v>1500</v>
      </c>
      <c r="X15" s="12">
        <f t="shared" si="5"/>
        <v>375</v>
      </c>
      <c r="Y15" s="12">
        <v>750</v>
      </c>
      <c r="Z15" s="12">
        <f t="shared" si="6"/>
        <v>187.5</v>
      </c>
      <c r="AA15" s="12">
        <f t="shared" si="7"/>
        <v>0</v>
      </c>
      <c r="AB15" s="12">
        <f t="shared" si="8"/>
        <v>0</v>
      </c>
      <c r="AC15" s="12">
        <f t="shared" si="0"/>
        <v>1996.875</v>
      </c>
      <c r="AD15" s="12" t="str">
        <f t="shared" si="9"/>
        <v/>
      </c>
      <c r="AE15" s="12" t="str">
        <f t="shared" si="10"/>
        <v/>
      </c>
      <c r="AF15" s="12" t="str">
        <f t="shared" si="11"/>
        <v/>
      </c>
      <c r="AG15" s="13">
        <f t="shared" si="12"/>
        <v>1</v>
      </c>
      <c r="AH15" s="12" t="str">
        <f t="shared" si="13"/>
        <v/>
      </c>
      <c r="AI15" s="12" t="str">
        <f t="shared" si="14"/>
        <v/>
      </c>
    </row>
    <row r="16" spans="1:35" ht="25.5" customHeight="1">
      <c r="A16" s="3"/>
      <c r="B16" t="s">
        <v>65</v>
      </c>
      <c r="C16" s="4"/>
      <c r="F16" s="3"/>
      <c r="G16" s="3"/>
      <c r="H16" s="3"/>
      <c r="I16" s="3"/>
      <c r="J16" s="20" t="s">
        <v>42</v>
      </c>
      <c r="K16" s="9" t="s">
        <v>61</v>
      </c>
      <c r="L16" s="9"/>
      <c r="M16" s="9" t="s">
        <v>15</v>
      </c>
      <c r="N16" s="9"/>
      <c r="O16" s="9">
        <v>50</v>
      </c>
      <c r="P16" s="9">
        <f t="shared" si="1"/>
        <v>50</v>
      </c>
      <c r="Q16" s="12">
        <v>50</v>
      </c>
      <c r="R16" s="12">
        <f t="shared" si="2"/>
        <v>2500</v>
      </c>
      <c r="S16" s="12">
        <v>15</v>
      </c>
      <c r="T16" s="12">
        <f t="shared" si="3"/>
        <v>750</v>
      </c>
      <c r="U16" s="12">
        <v>134</v>
      </c>
      <c r="V16" s="12">
        <f t="shared" si="4"/>
        <v>6700</v>
      </c>
      <c r="W16" s="12">
        <v>38</v>
      </c>
      <c r="X16" s="12">
        <f t="shared" si="5"/>
        <v>1900</v>
      </c>
      <c r="Y16" s="12">
        <v>60</v>
      </c>
      <c r="Z16" s="12">
        <f t="shared" si="6"/>
        <v>3000</v>
      </c>
      <c r="AA16" s="12">
        <f t="shared" si="7"/>
        <v>-1750</v>
      </c>
      <c r="AB16" s="12">
        <f t="shared" si="8"/>
        <v>1750</v>
      </c>
      <c r="AC16" s="12">
        <f t="shared" si="0"/>
        <v>1996.875</v>
      </c>
      <c r="AD16" s="12" t="str">
        <f t="shared" si="9"/>
        <v/>
      </c>
      <c r="AE16" s="12" t="str">
        <f t="shared" si="10"/>
        <v/>
      </c>
      <c r="AF16" s="12" t="str">
        <f t="shared" si="11"/>
        <v/>
      </c>
      <c r="AG16" s="13">
        <f t="shared" si="12"/>
        <v>0.3</v>
      </c>
      <c r="AH16" s="12" t="str">
        <f t="shared" si="13"/>
        <v/>
      </c>
      <c r="AI16" s="12" t="str">
        <f t="shared" si="14"/>
        <v>Y</v>
      </c>
    </row>
    <row r="17" spans="1:35" ht="25.5" customHeight="1">
      <c r="A17" s="3"/>
      <c r="B17" t="s">
        <v>65</v>
      </c>
      <c r="C17" s="4"/>
      <c r="F17" s="3"/>
      <c r="G17" s="3"/>
      <c r="H17" s="3"/>
      <c r="I17" s="3"/>
      <c r="J17" s="20" t="s">
        <v>43</v>
      </c>
      <c r="K17" s="9" t="s">
        <v>62</v>
      </c>
      <c r="L17" s="9"/>
      <c r="M17" s="9" t="s">
        <v>14</v>
      </c>
      <c r="N17" s="9"/>
      <c r="O17" s="9">
        <v>1800</v>
      </c>
      <c r="P17" s="9">
        <f t="shared" si="1"/>
        <v>1800</v>
      </c>
      <c r="Q17" s="12">
        <v>1</v>
      </c>
      <c r="R17" s="12">
        <f t="shared" si="2"/>
        <v>1800</v>
      </c>
      <c r="S17" s="12">
        <v>2</v>
      </c>
      <c r="T17" s="12">
        <f t="shared" si="3"/>
        <v>3600</v>
      </c>
      <c r="U17" s="12">
        <v>0.78</v>
      </c>
      <c r="V17" s="12">
        <f t="shared" si="4"/>
        <v>1404</v>
      </c>
      <c r="W17" s="12">
        <v>1.5</v>
      </c>
      <c r="X17" s="12">
        <f t="shared" si="5"/>
        <v>2700</v>
      </c>
      <c r="Y17" s="12">
        <v>5</v>
      </c>
      <c r="Z17" s="12">
        <f t="shared" si="6"/>
        <v>9000</v>
      </c>
      <c r="AA17" s="12">
        <f t="shared" si="7"/>
        <v>1800</v>
      </c>
      <c r="AB17" s="12">
        <f t="shared" si="8"/>
        <v>1800</v>
      </c>
      <c r="AC17" s="12">
        <f t="shared" si="0"/>
        <v>1996.875</v>
      </c>
      <c r="AD17" s="12" t="str">
        <f t="shared" si="9"/>
        <v/>
      </c>
      <c r="AE17" s="12" t="str">
        <f t="shared" si="10"/>
        <v/>
      </c>
      <c r="AF17" s="12" t="str">
        <f t="shared" si="11"/>
        <v/>
      </c>
      <c r="AG17" s="13">
        <f t="shared" si="12"/>
        <v>2</v>
      </c>
      <c r="AH17" s="12" t="str">
        <f t="shared" si="13"/>
        <v>Y</v>
      </c>
      <c r="AI17" s="12" t="str">
        <f t="shared" si="14"/>
        <v/>
      </c>
    </row>
    <row r="18" spans="1:35" ht="25.5" customHeight="1">
      <c r="A18" s="3"/>
      <c r="B18" t="s">
        <v>65</v>
      </c>
      <c r="C18" s="4"/>
      <c r="F18" s="3"/>
      <c r="G18" s="3"/>
      <c r="H18" s="3"/>
      <c r="I18" s="3"/>
      <c r="J18" s="20" t="s">
        <v>44</v>
      </c>
      <c r="K18" s="15" t="s">
        <v>63</v>
      </c>
      <c r="L18" s="9"/>
      <c r="M18" s="9" t="s">
        <v>15</v>
      </c>
      <c r="N18" s="9"/>
      <c r="O18" s="9">
        <v>85</v>
      </c>
      <c r="P18" s="9">
        <f t="shared" si="1"/>
        <v>85</v>
      </c>
      <c r="Q18" s="12">
        <v>225</v>
      </c>
      <c r="R18" s="12">
        <f t="shared" si="2"/>
        <v>19125</v>
      </c>
      <c r="S18" s="12">
        <v>55</v>
      </c>
      <c r="T18" s="12">
        <f t="shared" si="3"/>
        <v>4675</v>
      </c>
      <c r="U18" s="12">
        <v>86</v>
      </c>
      <c r="V18" s="12">
        <f t="shared" si="4"/>
        <v>7310</v>
      </c>
      <c r="W18" s="12">
        <v>60</v>
      </c>
      <c r="X18" s="12">
        <f t="shared" si="5"/>
        <v>5100</v>
      </c>
      <c r="Y18" s="12">
        <v>38</v>
      </c>
      <c r="Z18" s="12">
        <f t="shared" si="6"/>
        <v>3230</v>
      </c>
      <c r="AA18" s="12">
        <f t="shared" si="7"/>
        <v>-14450</v>
      </c>
      <c r="AB18" s="12">
        <f t="shared" si="8"/>
        <v>14450</v>
      </c>
      <c r="AC18" s="12">
        <f t="shared" si="0"/>
        <v>1996.875</v>
      </c>
      <c r="AD18" s="12" t="str">
        <f t="shared" si="9"/>
        <v>X</v>
      </c>
      <c r="AE18" s="12">
        <f t="shared" si="10"/>
        <v>-14450</v>
      </c>
      <c r="AF18" s="12">
        <f t="shared" si="11"/>
        <v>14450</v>
      </c>
      <c r="AG18" s="13">
        <f t="shared" si="12"/>
        <v>0.24444444444444444</v>
      </c>
      <c r="AH18" s="12" t="str">
        <f t="shared" si="13"/>
        <v/>
      </c>
      <c r="AI18" s="12" t="str">
        <f t="shared" si="14"/>
        <v>Y</v>
      </c>
    </row>
    <row r="19" spans="1:35" ht="25.5" customHeight="1">
      <c r="A19" s="3"/>
      <c r="B19" t="s">
        <v>65</v>
      </c>
      <c r="C19" s="4"/>
      <c r="F19" s="3"/>
      <c r="G19" s="3"/>
      <c r="H19" s="3"/>
      <c r="I19" s="3"/>
      <c r="J19" s="20" t="s">
        <v>45</v>
      </c>
      <c r="K19" s="15" t="s">
        <v>64</v>
      </c>
      <c r="L19" s="9"/>
      <c r="M19" s="9" t="s">
        <v>14</v>
      </c>
      <c r="N19" s="9"/>
      <c r="O19" s="9">
        <v>210</v>
      </c>
      <c r="P19" s="9">
        <f t="shared" si="1"/>
        <v>210</v>
      </c>
      <c r="Q19" s="12">
        <v>10</v>
      </c>
      <c r="R19" s="12">
        <f t="shared" si="2"/>
        <v>2100</v>
      </c>
      <c r="S19" s="12">
        <v>25</v>
      </c>
      <c r="T19" s="12">
        <f t="shared" si="3"/>
        <v>5250</v>
      </c>
      <c r="U19" s="12">
        <v>10</v>
      </c>
      <c r="V19" s="12">
        <f t="shared" si="4"/>
        <v>2100</v>
      </c>
      <c r="W19" s="12">
        <v>8</v>
      </c>
      <c r="X19" s="12">
        <f t="shared" si="5"/>
        <v>1680</v>
      </c>
      <c r="Y19" s="12">
        <v>23</v>
      </c>
      <c r="Z19" s="12">
        <f t="shared" si="6"/>
        <v>4830</v>
      </c>
      <c r="AA19" s="12">
        <f t="shared" si="7"/>
        <v>3150</v>
      </c>
      <c r="AB19" s="12">
        <f t="shared" si="8"/>
        <v>3150</v>
      </c>
      <c r="AC19" s="12">
        <f t="shared" si="0"/>
        <v>1996.875</v>
      </c>
      <c r="AD19" s="12" t="str">
        <f t="shared" si="9"/>
        <v>X</v>
      </c>
      <c r="AE19" s="12">
        <f t="shared" si="10"/>
        <v>3150</v>
      </c>
      <c r="AF19" s="12">
        <f t="shared" si="11"/>
        <v>3150</v>
      </c>
      <c r="AG19" s="13">
        <f t="shared" si="12"/>
        <v>2.5</v>
      </c>
      <c r="AH19" s="12" t="str">
        <f t="shared" si="13"/>
        <v>Y</v>
      </c>
      <c r="AI19" s="12" t="str">
        <f t="shared" si="14"/>
        <v/>
      </c>
    </row>
    <row r="20" spans="1:35">
      <c r="K20"/>
      <c r="Q20" s="5"/>
      <c r="R20" s="5">
        <f>SUM(R2:R19)</f>
        <v>79875</v>
      </c>
      <c r="S20" s="5"/>
      <c r="T20" s="5">
        <f>SUM(T2:T19)</f>
        <v>78650</v>
      </c>
      <c r="U20" s="5"/>
      <c r="V20" s="5">
        <f>SUM(V2:V19)</f>
        <v>79845</v>
      </c>
      <c r="W20" s="5"/>
      <c r="X20" s="5">
        <f>SUM(X2:X19)</f>
        <v>80775</v>
      </c>
      <c r="Y20" s="5"/>
      <c r="Z20" s="5">
        <f>SUM(Z2:Z19)</f>
        <v>98168.5</v>
      </c>
      <c r="AA20" s="5"/>
      <c r="AB20" s="5">
        <f>SUM(AB2:AB19)</f>
        <v>50855</v>
      </c>
      <c r="AC20" s="5"/>
      <c r="AD20" s="5"/>
      <c r="AE20" s="5"/>
      <c r="AF20" s="6">
        <f>SUM(AF2:AF19)</f>
        <v>40940</v>
      </c>
      <c r="AG20" s="7"/>
      <c r="AH20" s="5"/>
      <c r="AI20" s="5"/>
    </row>
    <row r="21" spans="1:35">
      <c r="K21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>
        <f>AB20*0.8</f>
        <v>40684</v>
      </c>
      <c r="AC21" s="5"/>
      <c r="AD21" s="5"/>
      <c r="AE21" s="5"/>
      <c r="AF21" s="5"/>
      <c r="AG21" s="7"/>
      <c r="AH21" s="5"/>
      <c r="AI21" s="5"/>
    </row>
    <row r="22" spans="1:35" ht="25.5" customHeight="1">
      <c r="P22" s="23"/>
      <c r="Q22" s="24" t="s">
        <v>75</v>
      </c>
      <c r="R22" s="24">
        <f>LowAmountCell*(0.025)</f>
        <v>1996.875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7"/>
      <c r="AH22" s="5"/>
      <c r="AI22" s="5"/>
    </row>
    <row r="23" spans="1:35" ht="25.5" customHeight="1"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7"/>
      <c r="AH23" s="5"/>
      <c r="AI23" s="5"/>
    </row>
  </sheetData>
  <autoFilter ref="A1:AI21">
    <filterColumn colId="8"/>
  </autoFilter>
  <pageMargins left="0.7" right="0.7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  <_dlc_DocId xmlns="22ec0dd7-095b-41f2-b8b8-a624496b8c6b">E23TXWV46JPD-21268792-255</_dlc_DocId>
    <_dlc_DocIdUrl xmlns="22ec0dd7-095b-41f2-b8b8-a624496b8c6b">
      <Url>https://outside.vermont.gov/agency/VTRANS/external/MAB-LP/_layouts/15/DocIdRedir.aspx?ID=E23TXWV46JPD-21268792-255</Url>
      <Description>E23TXWV46JPD-21268792-255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50ABFCD1B134892AD8B5AB44FA117" ma:contentTypeVersion="3" ma:contentTypeDescription="Create a new document." ma:contentTypeScope="" ma:versionID="cb2cbfb62163768fac6fe23a62c9ca06">
  <xsd:schema xmlns:xsd="http://www.w3.org/2001/XMLSchema" xmlns:xs="http://www.w3.org/2001/XMLSchema" xmlns:p="http://schemas.microsoft.com/office/2006/metadata/properties" xmlns:ns2="2a208fe3-8287-4a8b-b629-d45392ca0f10" xmlns:ns3="http://schemas.microsoft.com/sharepoint/v4" xmlns:ns4="22ec0dd7-095b-41f2-b8b8-a624496b8c6b" targetNamespace="http://schemas.microsoft.com/office/2006/metadata/properties" ma:root="true" ma:fieldsID="cedf322cf42c47c71e9b7a94761ee390" ns2:_="" ns3:_="" ns4:_="">
    <xsd:import namespace="2a208fe3-8287-4a8b-b629-d45392ca0f10"/>
    <xsd:import namespace="http://schemas.microsoft.com/sharepoint/v4"/>
    <xsd:import namespace="22ec0dd7-095b-41f2-b8b8-a624496b8c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IconOverlay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08fe3-8287-4a8b-b629-d45392ca0f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0dd7-095b-41f2-b8b8-a624496b8c6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761FD2-FB73-43D2-B456-BB4F99BD6E2E}"/>
</file>

<file path=customXml/itemProps2.xml><?xml version="1.0" encoding="utf-8"?>
<ds:datastoreItem xmlns:ds="http://schemas.openxmlformats.org/officeDocument/2006/customXml" ds:itemID="{1A6E861F-7F33-4840-A35A-0508A403DA5F}"/>
</file>

<file path=customXml/itemProps3.xml><?xml version="1.0" encoding="utf-8"?>
<ds:datastoreItem xmlns:ds="http://schemas.openxmlformats.org/officeDocument/2006/customXml" ds:itemID="{8B716E23-7942-4BAE-9487-7215BE3F2517}"/>
</file>

<file path=customXml/itemProps4.xml><?xml version="1.0" encoding="utf-8"?>
<ds:datastoreItem xmlns:ds="http://schemas.openxmlformats.org/officeDocument/2006/customXml" ds:itemID="{FB63BE77-7DA6-4DAE-84EE-4A7BF4A04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DifferenceCell</vt:lpstr>
      <vt:lpstr>EightyPercentCell</vt:lpstr>
      <vt:lpstr>JustifiedCell</vt:lpstr>
      <vt:lpstr>LowAmountCell</vt:lpstr>
      <vt:lpstr>Sheet1!rwbidtabs_3</vt:lpstr>
    </vt:vector>
  </TitlesOfParts>
  <Company>State of Vermont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 Ellis</dc:creator>
  <cp:lastModifiedBy>trobertson</cp:lastModifiedBy>
  <cp:lastPrinted>2014-06-23T18:52:07Z</cp:lastPrinted>
  <dcterms:created xsi:type="dcterms:W3CDTF">2014-06-23T12:30:09Z</dcterms:created>
  <dcterms:modified xsi:type="dcterms:W3CDTF">2014-06-24T16:50:55Z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0x01010076750ABFCD1B134892AD8B5AB44FA117</vt:lpwstr>
  </property>
  <property fmtid="{D5CDD505-2E9C-101B-9397-08002B2CF9AE}" pid="3" name="Order">
    <vt:r8>38000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ff2b8098-de75-42e0-872a-0ef03714735d</vt:lpwstr>
  </property>
</Properties>
</file>